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tymothysmith/ECE Dropbox/Tym Smith/Tymothy Smith/"/>
    </mc:Choice>
  </mc:AlternateContent>
  <xr:revisionPtr revIDLastSave="0" documentId="8_{6FA030BD-673A-FD48-B8AB-4D42ECF71D2F}" xr6:coauthVersionLast="47" xr6:coauthVersionMax="47" xr10:uidLastSave="{00000000-0000-0000-0000-000000000000}"/>
  <bookViews>
    <workbookView xWindow="0" yWindow="760" windowWidth="34560" windowHeight="20140" xr2:uid="{00000000-000D-0000-FFFF-FFFF00000000}"/>
  </bookViews>
  <sheets>
    <sheet name="budget" sheetId="1" r:id="rId1"/>
    <sheet name="Enroll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19" i="2" s="1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N19" i="2" s="1"/>
  <c r="M2" i="1" s="1"/>
  <c r="M5" i="1" s="1"/>
  <c r="M8" i="1" s="1"/>
  <c r="M12" i="2"/>
  <c r="M19" i="2" s="1"/>
  <c r="L2" i="1" s="1"/>
  <c r="L5" i="1" s="1"/>
  <c r="L8" i="1" s="1"/>
  <c r="L12" i="2"/>
  <c r="L19" i="2" s="1"/>
  <c r="K2" i="1" s="1"/>
  <c r="K5" i="1" s="1"/>
  <c r="K8" i="1" s="1"/>
  <c r="K12" i="2"/>
  <c r="K19" i="2" s="1"/>
  <c r="J2" i="1" s="1"/>
  <c r="J5" i="1" s="1"/>
  <c r="J8" i="1" s="1"/>
  <c r="J12" i="2"/>
  <c r="J19" i="2" s="1"/>
  <c r="I2" i="1" s="1"/>
  <c r="I5" i="1" s="1"/>
  <c r="I8" i="1" s="1"/>
  <c r="I12" i="2"/>
  <c r="I19" i="2" s="1"/>
  <c r="H2" i="1" s="1"/>
  <c r="H5" i="1" s="1"/>
  <c r="H8" i="1" s="1"/>
  <c r="H12" i="2"/>
  <c r="H19" i="2" s="1"/>
  <c r="G2" i="1" s="1"/>
  <c r="G5" i="1" s="1"/>
  <c r="G8" i="1" s="1"/>
  <c r="G12" i="2"/>
  <c r="G19" i="2" s="1"/>
  <c r="F2" i="1" s="1"/>
  <c r="F5" i="1" s="1"/>
  <c r="F8" i="1" s="1"/>
  <c r="F12" i="2"/>
  <c r="F19" i="2" s="1"/>
  <c r="E2" i="1" s="1"/>
  <c r="E5" i="1" s="1"/>
  <c r="E8" i="1" s="1"/>
  <c r="E12" i="2"/>
  <c r="E19" i="2" s="1"/>
  <c r="D2" i="1" s="1"/>
  <c r="D5" i="1" s="1"/>
  <c r="D8" i="1" s="1"/>
  <c r="D12" i="2"/>
  <c r="D19" i="2" s="1"/>
  <c r="C2" i="1" s="1"/>
  <c r="C5" i="1" s="1"/>
  <c r="C8" i="1" s="1"/>
  <c r="C12" i="2"/>
  <c r="C19" i="2" s="1"/>
  <c r="B2" i="1" s="1"/>
  <c r="B12" i="2"/>
  <c r="N9" i="2"/>
  <c r="M9" i="2"/>
  <c r="L9" i="2"/>
  <c r="K9" i="2"/>
  <c r="J9" i="2"/>
  <c r="I9" i="2"/>
  <c r="H9" i="2"/>
  <c r="G9" i="2"/>
  <c r="F9" i="2"/>
  <c r="E9" i="2"/>
  <c r="D9" i="2"/>
  <c r="C9" i="2"/>
  <c r="B9" i="2"/>
  <c r="N47" i="1"/>
  <c r="N46" i="1"/>
  <c r="N45" i="1"/>
  <c r="N44" i="1"/>
  <c r="N43" i="1"/>
  <c r="N42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16" i="1"/>
  <c r="N14" i="1"/>
  <c r="N13" i="1"/>
  <c r="N12" i="1"/>
  <c r="N11" i="1"/>
  <c r="N7" i="1"/>
  <c r="N6" i="1"/>
  <c r="N4" i="1"/>
  <c r="N3" i="1"/>
  <c r="C10" i="1" l="1"/>
  <c r="C15" i="1" s="1"/>
  <c r="C17" i="1" s="1"/>
  <c r="C18" i="1" s="1"/>
  <c r="C22" i="1"/>
  <c r="C24" i="1"/>
  <c r="C21" i="1"/>
  <c r="C41" i="1"/>
  <c r="C23" i="1"/>
  <c r="L41" i="1"/>
  <c r="L24" i="1"/>
  <c r="L21" i="1"/>
  <c r="L23" i="1"/>
  <c r="L10" i="1"/>
  <c r="L15" i="1" s="1"/>
  <c r="L17" i="1" s="1"/>
  <c r="L18" i="1" s="1"/>
  <c r="L22" i="1"/>
  <c r="B5" i="1"/>
  <c r="N2" i="1"/>
  <c r="D21" i="1"/>
  <c r="D41" i="1"/>
  <c r="D23" i="1"/>
  <c r="D24" i="1"/>
  <c r="D10" i="1"/>
  <c r="D15" i="1" s="1"/>
  <c r="D17" i="1" s="1"/>
  <c r="D18" i="1" s="1"/>
  <c r="D22" i="1"/>
  <c r="E22" i="1"/>
  <c r="E24" i="1"/>
  <c r="E21" i="1"/>
  <c r="E41" i="1"/>
  <c r="E23" i="1"/>
  <c r="E10" i="1"/>
  <c r="E15" i="1" s="1"/>
  <c r="E17" i="1" s="1"/>
  <c r="E18" i="1" s="1"/>
  <c r="F41" i="1"/>
  <c r="F23" i="1"/>
  <c r="F10" i="1"/>
  <c r="F15" i="1" s="1"/>
  <c r="F17" i="1" s="1"/>
  <c r="F18" i="1" s="1"/>
  <c r="F24" i="1"/>
  <c r="F21" i="1"/>
  <c r="F22" i="1"/>
  <c r="M10" i="1"/>
  <c r="M15" i="1" s="1"/>
  <c r="M17" i="1" s="1"/>
  <c r="M18" i="1" s="1"/>
  <c r="M22" i="1"/>
  <c r="M24" i="1"/>
  <c r="M21" i="1"/>
  <c r="M41" i="1"/>
  <c r="M23" i="1"/>
  <c r="G24" i="1"/>
  <c r="G21" i="1"/>
  <c r="G41" i="1"/>
  <c r="G23" i="1"/>
  <c r="G10" i="1"/>
  <c r="G15" i="1" s="1"/>
  <c r="G17" i="1" s="1"/>
  <c r="G18" i="1" s="1"/>
  <c r="G22" i="1"/>
  <c r="H10" i="1"/>
  <c r="H15" i="1" s="1"/>
  <c r="H17" i="1" s="1"/>
  <c r="H18" i="1" s="1"/>
  <c r="H22" i="1"/>
  <c r="H21" i="1"/>
  <c r="H23" i="1"/>
  <c r="H24" i="1"/>
  <c r="H41" i="1"/>
  <c r="I21" i="1"/>
  <c r="I41" i="1"/>
  <c r="I23" i="1"/>
  <c r="I22" i="1"/>
  <c r="I10" i="1"/>
  <c r="I15" i="1" s="1"/>
  <c r="I17" i="1" s="1"/>
  <c r="I18" i="1" s="1"/>
  <c r="I24" i="1"/>
  <c r="J22" i="1"/>
  <c r="J24" i="1"/>
  <c r="J41" i="1"/>
  <c r="J21" i="1"/>
  <c r="J23" i="1"/>
  <c r="J10" i="1"/>
  <c r="J15" i="1" s="1"/>
  <c r="J17" i="1" s="1"/>
  <c r="J18" i="1" s="1"/>
  <c r="K41" i="1"/>
  <c r="K23" i="1"/>
  <c r="K22" i="1"/>
  <c r="K24" i="1"/>
  <c r="K21" i="1"/>
  <c r="K10" i="1"/>
  <c r="K15" i="1" s="1"/>
  <c r="K17" i="1" s="1"/>
  <c r="K18" i="1" s="1"/>
  <c r="M48" i="1" l="1"/>
  <c r="M49" i="1" s="1"/>
  <c r="G48" i="1"/>
  <c r="H48" i="1"/>
  <c r="B8" i="1"/>
  <c r="N5" i="1"/>
  <c r="F48" i="1"/>
  <c r="F49" i="1" s="1"/>
  <c r="G49" i="1"/>
  <c r="C48" i="1"/>
  <c r="C49" i="1" s="1"/>
  <c r="E49" i="1"/>
  <c r="K48" i="1"/>
  <c r="K49" i="1" s="1"/>
  <c r="J48" i="1"/>
  <c r="J49" i="1" s="1"/>
  <c r="E48" i="1"/>
  <c r="H49" i="1"/>
  <c r="D48" i="1"/>
  <c r="D49" i="1" s="1"/>
  <c r="L48" i="1"/>
  <c r="L49" i="1" s="1"/>
  <c r="I48" i="1"/>
  <c r="I49" i="1" s="1"/>
  <c r="B41" i="1" l="1"/>
  <c r="N41" i="1" s="1"/>
  <c r="B24" i="1"/>
  <c r="N24" i="1" s="1"/>
  <c r="B21" i="1"/>
  <c r="B22" i="1"/>
  <c r="N22" i="1" s="1"/>
  <c r="B23" i="1"/>
  <c r="N23" i="1" s="1"/>
  <c r="O23" i="1" s="1"/>
  <c r="B10" i="1"/>
  <c r="N8" i="1"/>
  <c r="O11" i="1" l="1"/>
  <c r="O31" i="1"/>
  <c r="O26" i="1"/>
  <c r="O45" i="1"/>
  <c r="O42" i="1"/>
  <c r="O47" i="1"/>
  <c r="O27" i="1"/>
  <c r="O37" i="1"/>
  <c r="O33" i="1"/>
  <c r="O44" i="1"/>
  <c r="O30" i="1"/>
  <c r="O29" i="1"/>
  <c r="O16" i="1"/>
  <c r="O14" i="1"/>
  <c r="O35" i="1"/>
  <c r="O28" i="1"/>
  <c r="O36" i="1"/>
  <c r="O38" i="1"/>
  <c r="O39" i="1"/>
  <c r="O13" i="1"/>
  <c r="O40" i="1"/>
  <c r="O32" i="1"/>
  <c r="O25" i="1"/>
  <c r="O43" i="1"/>
  <c r="O34" i="1"/>
  <c r="O46" i="1"/>
  <c r="B15" i="1"/>
  <c r="B17" i="1" s="1"/>
  <c r="N10" i="1"/>
  <c r="O22" i="1"/>
  <c r="B48" i="1"/>
  <c r="N21" i="1"/>
  <c r="O24" i="1"/>
  <c r="O41" i="1"/>
  <c r="B18" i="1" l="1"/>
  <c r="B49" i="1"/>
  <c r="N15" i="1"/>
  <c r="O10" i="1"/>
  <c r="N48" i="1"/>
  <c r="O48" i="1" s="1"/>
  <c r="O21" i="1"/>
  <c r="N17" i="1" l="1"/>
  <c r="O15" i="1"/>
  <c r="N18" i="1" l="1"/>
  <c r="O17" i="1"/>
  <c r="N49" i="1"/>
  <c r="O49" i="1" s="1"/>
</calcChain>
</file>

<file path=xl/sharedStrings.xml><?xml version="1.0" encoding="utf-8"?>
<sst xmlns="http://schemas.openxmlformats.org/spreadsheetml/2006/main" count="110" uniqueCount="79">
  <si>
    <t xml:space="preserve">Sample Budget 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</si>
  <si>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</si>
  <si>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</si>
  <si>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</si>
  <si>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</si>
  <si>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</si>
  <si>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</si>
  <si>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</si>
  <si>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</si>
  <si>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</si>
  <si>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</si>
  <si>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</si>
  <si>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</si>
  <si>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</si>
  <si>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Percentages</t>
  </si>
  <si>
    <t>Tuition</t>
  </si>
  <si>
    <t>Other Charges</t>
  </si>
  <si>
    <t>Credit</t>
  </si>
  <si>
    <t>Net Revenue</t>
  </si>
  <si>
    <t>Food Revenue</t>
  </si>
  <si>
    <t>Ancillary Income</t>
  </si>
  <si>
    <t>Actual Net Revnue</t>
  </si>
  <si>
    <t>Payroll Dollars</t>
  </si>
  <si>
    <t>Salaries</t>
  </si>
  <si>
    <t>Paid Time Off</t>
  </si>
  <si>
    <t>Bonus</t>
  </si>
  <si>
    <t>Overtime</t>
  </si>
  <si>
    <t>Sub Total</t>
  </si>
  <si>
    <t>Payroll Taxes</t>
  </si>
  <si>
    <t>Total Payroll</t>
  </si>
  <si>
    <t>Percentage</t>
  </si>
  <si>
    <t>Expenses</t>
  </si>
  <si>
    <t>Food and Milk</t>
  </si>
  <si>
    <t xml:space="preserve"> Consumable Supplies</t>
  </si>
  <si>
    <t>Classroom Supplies</t>
  </si>
  <si>
    <t>Utilities</t>
  </si>
  <si>
    <t>Contracts</t>
  </si>
  <si>
    <t>Maintenance and Repairs</t>
  </si>
  <si>
    <t>Improvements</t>
  </si>
  <si>
    <t xml:space="preserve">Vehicle Loans </t>
  </si>
  <si>
    <t>Vehicle Maintenance</t>
  </si>
  <si>
    <t>Fuel</t>
  </si>
  <si>
    <t>Activity Expenses</t>
  </si>
  <si>
    <t>General/Liability Insurance</t>
  </si>
  <si>
    <t>Benefits</t>
  </si>
  <si>
    <t>Lease</t>
  </si>
  <si>
    <t>Loans and Credit</t>
  </si>
  <si>
    <t xml:space="preserve">Special Events </t>
  </si>
  <si>
    <t>Marketing and Recruitment</t>
  </si>
  <si>
    <t>Property Taxes</t>
  </si>
  <si>
    <t>License and Fees</t>
  </si>
  <si>
    <t>Misc Expenses</t>
  </si>
  <si>
    <t>Bank fees</t>
  </si>
  <si>
    <t>Payroll Expenses</t>
  </si>
  <si>
    <t>Travel and Lodging</t>
  </si>
  <si>
    <t>Memberships and Dues</t>
  </si>
  <si>
    <t>Training and Prof. Dev.</t>
  </si>
  <si>
    <t>Staff Expenses</t>
  </si>
  <si>
    <t>Capital Improvements</t>
  </si>
  <si>
    <t>Total Expenses</t>
  </si>
  <si>
    <t xml:space="preserve">Net Income </t>
  </si>
  <si>
    <t>Enrollment</t>
  </si>
  <si>
    <t>Max</t>
  </si>
  <si>
    <t>February</t>
  </si>
  <si>
    <t xml:space="preserve">June </t>
  </si>
  <si>
    <t>Infant</t>
  </si>
  <si>
    <t>Toddler</t>
  </si>
  <si>
    <t>Twos</t>
  </si>
  <si>
    <t>Threes</t>
  </si>
  <si>
    <t>PK</t>
  </si>
  <si>
    <t>Private Kinder</t>
  </si>
  <si>
    <t>SA</t>
  </si>
  <si>
    <t>Total</t>
  </si>
  <si>
    <t>max</t>
  </si>
  <si>
    <t xml:space="preserve">Instructions: </t>
  </si>
  <si>
    <t>1. Make sure Tuition Rates are current in boxes O12-O18</t>
  </si>
  <si>
    <t>2. Make sure max capacity is correct for your school in boxes B2-B8</t>
  </si>
  <si>
    <t>3. Enter projected number of FTEs for each age group for each month starting in boxes C2-C8</t>
  </si>
  <si>
    <t xml:space="preserve">4. On the Budget Tab, enter estimated totals for each month in all the light yellow boxes.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</si>
</sst>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5" x14ac:knownFonts="1">
    <font>
      <sz val="12"/>
      <color theme="1"/>
      <name val="Calibri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DDD9C3"/>
        <bgColor rgb="FFDDD9C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" fillId="2" borderId="2" xfId="0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6" fontId="1" fillId="3" borderId="2" xfId="0" applyNumberFormat="1" applyFont="1" applyFill="1" applyBorder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6" fontId="3" fillId="3" borderId="2" xfId="0" applyNumberFormat="1" applyFont="1" applyFill="1" applyBorder="1" applyAlignment="1">
      <alignment horizontal="center"/>
    </xf>
    <xf numFmtId="6" fontId="3" fillId="2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6" fontId="1" fillId="4" borderId="2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3" borderId="2" xfId="0" applyFont="1" applyFill="1" applyBorder="1"/>
    <xf numFmtId="0" fontId="2" fillId="7" borderId="2" xfId="0" applyFont="1" applyFill="1" applyBorder="1"/>
    <xf numFmtId="6" fontId="2" fillId="0" borderId="2" xfId="0" applyNumberFormat="1" applyFont="1" applyBorder="1"/>
    <xf numFmtId="6" fontId="2" fillId="8" borderId="2" xfId="0" applyNumberFormat="1" applyFont="1" applyFill="1" applyBorder="1"/>
    <xf numFmtId="0" fontId="2" fillId="8" borderId="2" xfId="0" applyFont="1" applyFill="1" applyBorder="1"/>
    <xf numFmtId="6" fontId="2" fillId="7" borderId="2" xfId="0" applyNumberFormat="1" applyFont="1" applyFill="1" applyBorder="1"/>
    <xf numFmtId="6" fontId="2" fillId="0" borderId="0" xfId="0" applyNumberFormat="1" applyFont="1"/>
    <xf numFmtId="0" fontId="4" fillId="0" borderId="0" xfId="0" applyFont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1.1640625" defaultRowHeight="15" customHeight="1" x14ac:dyDescent="0.2"/>
  <cols>
    <col min="1" max="1" width="22.33203125" customWidth="1"/>
    <col min="2" max="9" width="9.5" customWidth="1"/>
    <col min="10" max="10" width="11.1640625" customWidth="1"/>
    <col min="11" max="11" width="9.5" customWidth="1"/>
    <col min="12" max="12" width="11" customWidth="1"/>
    <col min="13" max="13" width="11.1640625" customWidth="1"/>
    <col min="14" max="14" width="12.5" customWidth="1"/>
    <col min="15" max="15" width="15.5" customWidth="1"/>
    <col min="16" max="26" width="8.832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4" t="s">
        <v>15</v>
      </c>
      <c r="B2" s="5">
        <f>SUM(Enrollment!C19)</f>
        <v>157636</v>
      </c>
      <c r="C2" s="5">
        <f>SUM(Enrollment!D19)</f>
        <v>157636</v>
      </c>
      <c r="D2" s="5">
        <f>SUM(Enrollment!E19)</f>
        <v>197045</v>
      </c>
      <c r="E2" s="5">
        <f>SUM(Enrollment!F19)</f>
        <v>157636</v>
      </c>
      <c r="F2" s="5">
        <f>SUM(Enrollment!G19)</f>
        <v>157636</v>
      </c>
      <c r="G2" s="5">
        <f>SUM(Enrollment!H19)</f>
        <v>208270</v>
      </c>
      <c r="H2" s="5">
        <f>SUM(Enrollment!I19)</f>
        <v>166616</v>
      </c>
      <c r="I2" s="5">
        <f>SUM(Enrollment!J19)</f>
        <v>165728</v>
      </c>
      <c r="J2" s="5">
        <f>SUM(Enrollment!K19)</f>
        <v>192040</v>
      </c>
      <c r="K2" s="5">
        <f>SUM(Enrollment!L19)</f>
        <v>153632</v>
      </c>
      <c r="L2" s="5">
        <f>SUM(Enrollment!M19)</f>
        <v>153632</v>
      </c>
      <c r="M2" s="5">
        <f>SUM(Enrollment!N19)</f>
        <v>192040</v>
      </c>
      <c r="N2" s="5">
        <f t="shared" ref="N2:N8" si="0">SUM(B2:M2)</f>
        <v>2059547</v>
      </c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6" t="s">
        <v>16</v>
      </c>
      <c r="B3" s="7">
        <v>500</v>
      </c>
      <c r="C3" s="7">
        <v>500</v>
      </c>
      <c r="D3" s="7">
        <v>500</v>
      </c>
      <c r="E3" s="7">
        <v>500</v>
      </c>
      <c r="F3" s="7">
        <v>500</v>
      </c>
      <c r="G3" s="7">
        <v>500</v>
      </c>
      <c r="H3" s="7">
        <v>500</v>
      </c>
      <c r="I3" s="7">
        <v>500</v>
      </c>
      <c r="J3" s="7">
        <v>10000</v>
      </c>
      <c r="K3" s="7">
        <v>500</v>
      </c>
      <c r="L3" s="7">
        <v>500</v>
      </c>
      <c r="M3" s="7">
        <v>500</v>
      </c>
      <c r="N3" s="5">
        <f t="shared" si="0"/>
        <v>15500</v>
      </c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6" t="s">
        <v>17</v>
      </c>
      <c r="B4" s="7">
        <v>10000</v>
      </c>
      <c r="C4" s="7">
        <v>10000</v>
      </c>
      <c r="D4" s="7">
        <v>12000</v>
      </c>
      <c r="E4" s="7">
        <v>10000</v>
      </c>
      <c r="F4" s="7">
        <v>10000</v>
      </c>
      <c r="G4" s="7">
        <v>12000</v>
      </c>
      <c r="H4" s="7">
        <v>10000</v>
      </c>
      <c r="I4" s="7">
        <v>10000</v>
      </c>
      <c r="J4" s="7">
        <v>12000</v>
      </c>
      <c r="K4" s="7">
        <v>10000</v>
      </c>
      <c r="L4" s="7">
        <v>10000</v>
      </c>
      <c r="M4" s="7">
        <v>12000</v>
      </c>
      <c r="N4" s="5">
        <f t="shared" si="0"/>
        <v>128000</v>
      </c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4" t="s">
        <v>18</v>
      </c>
      <c r="B5" s="5">
        <f t="shared" ref="B5:M5" si="1">SUM(B2+B3-B4)</f>
        <v>148136</v>
      </c>
      <c r="C5" s="5">
        <f t="shared" si="1"/>
        <v>148136</v>
      </c>
      <c r="D5" s="5">
        <f t="shared" si="1"/>
        <v>185545</v>
      </c>
      <c r="E5" s="5">
        <f t="shared" si="1"/>
        <v>148136</v>
      </c>
      <c r="F5" s="5">
        <f t="shared" si="1"/>
        <v>148136</v>
      </c>
      <c r="G5" s="5">
        <f t="shared" si="1"/>
        <v>196770</v>
      </c>
      <c r="H5" s="5">
        <f t="shared" si="1"/>
        <v>157116</v>
      </c>
      <c r="I5" s="5">
        <f t="shared" si="1"/>
        <v>156228</v>
      </c>
      <c r="J5" s="5">
        <f t="shared" si="1"/>
        <v>190040</v>
      </c>
      <c r="K5" s="5">
        <f t="shared" si="1"/>
        <v>144132</v>
      </c>
      <c r="L5" s="5">
        <f t="shared" si="1"/>
        <v>144132</v>
      </c>
      <c r="M5" s="5">
        <f t="shared" si="1"/>
        <v>180540</v>
      </c>
      <c r="N5" s="5">
        <f t="shared" si="0"/>
        <v>1947047</v>
      </c>
      <c r="O5" s="2"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6" t="s">
        <v>19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5">
        <f t="shared" si="0"/>
        <v>0</v>
      </c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6" t="s">
        <v>20</v>
      </c>
      <c r="B7" s="7">
        <v>0</v>
      </c>
      <c r="C7" s="7">
        <v>0</v>
      </c>
      <c r="D7" s="7">
        <v>500</v>
      </c>
      <c r="E7" s="7">
        <v>0</v>
      </c>
      <c r="F7" s="7">
        <v>0</v>
      </c>
      <c r="G7" s="7">
        <v>500</v>
      </c>
      <c r="H7" s="7">
        <v>0</v>
      </c>
      <c r="I7" s="7">
        <v>0</v>
      </c>
      <c r="J7" s="7">
        <v>500</v>
      </c>
      <c r="K7" s="7">
        <v>0</v>
      </c>
      <c r="L7" s="7">
        <v>0</v>
      </c>
      <c r="M7" s="7">
        <v>500</v>
      </c>
      <c r="N7" s="5">
        <f t="shared" si="0"/>
        <v>2000</v>
      </c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4" t="s">
        <v>21</v>
      </c>
      <c r="B8" s="5">
        <f t="shared" ref="B8:M8" si="2">SUM(B5:B7)</f>
        <v>148136</v>
      </c>
      <c r="C8" s="5">
        <f t="shared" si="2"/>
        <v>148136</v>
      </c>
      <c r="D8" s="5">
        <f t="shared" si="2"/>
        <v>186045</v>
      </c>
      <c r="E8" s="5">
        <f t="shared" si="2"/>
        <v>148136</v>
      </c>
      <c r="F8" s="5">
        <f t="shared" si="2"/>
        <v>148136</v>
      </c>
      <c r="G8" s="5">
        <f t="shared" si="2"/>
        <v>197270</v>
      </c>
      <c r="H8" s="5">
        <f t="shared" si="2"/>
        <v>157116</v>
      </c>
      <c r="I8" s="5">
        <f t="shared" si="2"/>
        <v>156228</v>
      </c>
      <c r="J8" s="5">
        <f t="shared" si="2"/>
        <v>190540</v>
      </c>
      <c r="K8" s="5">
        <f t="shared" si="2"/>
        <v>144132</v>
      </c>
      <c r="L8" s="5">
        <f t="shared" si="2"/>
        <v>144132</v>
      </c>
      <c r="M8" s="5">
        <f t="shared" si="2"/>
        <v>181040</v>
      </c>
      <c r="N8" s="5">
        <f t="shared" si="0"/>
        <v>1949047</v>
      </c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4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4" t="s">
        <v>22</v>
      </c>
      <c r="B10" s="5">
        <f t="shared" ref="B10:M10" si="3">SUM((B8*0.6)-B11-B12-B13-B14-B16)</f>
        <v>66361.599999999991</v>
      </c>
      <c r="C10" s="5">
        <f t="shared" si="3"/>
        <v>68761.599999999991</v>
      </c>
      <c r="D10" s="5">
        <f t="shared" si="3"/>
        <v>89607</v>
      </c>
      <c r="E10" s="5">
        <f t="shared" si="3"/>
        <v>67961.599999999991</v>
      </c>
      <c r="F10" s="5">
        <f t="shared" si="3"/>
        <v>67261.599999999991</v>
      </c>
      <c r="G10" s="5">
        <f t="shared" si="3"/>
        <v>97742</v>
      </c>
      <c r="H10" s="5">
        <f t="shared" si="3"/>
        <v>73549.599999999991</v>
      </c>
      <c r="I10" s="5">
        <f t="shared" si="3"/>
        <v>72816.800000000003</v>
      </c>
      <c r="J10" s="5">
        <f t="shared" si="3"/>
        <v>93604</v>
      </c>
      <c r="K10" s="5">
        <f t="shared" si="3"/>
        <v>66259.199999999997</v>
      </c>
      <c r="L10" s="5">
        <f t="shared" si="3"/>
        <v>66259.199999999997</v>
      </c>
      <c r="M10" s="5">
        <f t="shared" si="3"/>
        <v>87504</v>
      </c>
      <c r="N10" s="5">
        <f t="shared" ref="N10:N14" si="4">SUM(B10:M10)</f>
        <v>917688.2</v>
      </c>
      <c r="O10" s="9">
        <f>SUM(N10/N8)</f>
        <v>0.47083944101912367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6" t="s">
        <v>23</v>
      </c>
      <c r="B11" s="7">
        <v>12520</v>
      </c>
      <c r="C11" s="7">
        <v>12520</v>
      </c>
      <c r="D11" s="7">
        <v>12520</v>
      </c>
      <c r="E11" s="7">
        <v>12520</v>
      </c>
      <c r="F11" s="7">
        <v>12520</v>
      </c>
      <c r="G11" s="7">
        <v>12520</v>
      </c>
      <c r="H11" s="7">
        <v>12520</v>
      </c>
      <c r="I11" s="7">
        <v>12520</v>
      </c>
      <c r="J11" s="7">
        <v>12520</v>
      </c>
      <c r="K11" s="7">
        <v>12520</v>
      </c>
      <c r="L11" s="7">
        <v>12520</v>
      </c>
      <c r="M11" s="7">
        <v>12520</v>
      </c>
      <c r="N11" s="5">
        <f t="shared" si="4"/>
        <v>150240</v>
      </c>
      <c r="O11" s="9">
        <f>SUM(N11/N8)</f>
        <v>7.7083826095522584E-2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6" t="s">
        <v>24</v>
      </c>
      <c r="B12" s="7">
        <v>3700</v>
      </c>
      <c r="C12" s="7">
        <v>3700</v>
      </c>
      <c r="D12" s="7">
        <v>3700</v>
      </c>
      <c r="E12" s="7">
        <v>3700</v>
      </c>
      <c r="F12" s="7">
        <v>3700</v>
      </c>
      <c r="G12" s="7">
        <v>3700</v>
      </c>
      <c r="H12" s="7">
        <v>3700</v>
      </c>
      <c r="I12" s="7">
        <v>3700</v>
      </c>
      <c r="J12" s="7">
        <v>3700</v>
      </c>
      <c r="K12" s="7">
        <v>3700</v>
      </c>
      <c r="L12" s="7">
        <v>3700</v>
      </c>
      <c r="M12" s="7">
        <v>3700</v>
      </c>
      <c r="N12" s="5">
        <f t="shared" si="4"/>
        <v>44400</v>
      </c>
      <c r="O12" s="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6" t="s">
        <v>25</v>
      </c>
      <c r="B13" s="7">
        <v>2400</v>
      </c>
      <c r="C13" s="7">
        <v>0</v>
      </c>
      <c r="D13" s="7">
        <v>1900</v>
      </c>
      <c r="E13" s="7">
        <v>800</v>
      </c>
      <c r="F13" s="7">
        <v>1500</v>
      </c>
      <c r="G13" s="7">
        <v>500</v>
      </c>
      <c r="H13" s="7">
        <v>600</v>
      </c>
      <c r="I13" s="7">
        <v>800</v>
      </c>
      <c r="J13" s="7">
        <v>600</v>
      </c>
      <c r="K13" s="7">
        <v>100</v>
      </c>
      <c r="L13" s="7">
        <v>100</v>
      </c>
      <c r="M13" s="7">
        <v>1000</v>
      </c>
      <c r="N13" s="5">
        <f t="shared" si="4"/>
        <v>10300</v>
      </c>
      <c r="O13" s="9">
        <f>SUM(N13/N8)</f>
        <v>5.2846339775285047E-3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" t="s">
        <v>26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 t="shared" si="4"/>
        <v>0</v>
      </c>
      <c r="O14" s="9">
        <f>SUM(N14/N8)</f>
        <v>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4" t="s">
        <v>27</v>
      </c>
      <c r="B15" s="5">
        <f t="shared" ref="B15:N15" si="5">SUM(B10:B14)</f>
        <v>84981.599999999991</v>
      </c>
      <c r="C15" s="5">
        <f t="shared" si="5"/>
        <v>84981.599999999991</v>
      </c>
      <c r="D15" s="5">
        <f t="shared" si="5"/>
        <v>107727</v>
      </c>
      <c r="E15" s="5">
        <f t="shared" si="5"/>
        <v>84981.599999999991</v>
      </c>
      <c r="F15" s="5">
        <f t="shared" si="5"/>
        <v>84981.599999999991</v>
      </c>
      <c r="G15" s="5">
        <f t="shared" si="5"/>
        <v>114462</v>
      </c>
      <c r="H15" s="5">
        <f t="shared" si="5"/>
        <v>90369.599999999991</v>
      </c>
      <c r="I15" s="5">
        <f t="shared" si="5"/>
        <v>89836.800000000003</v>
      </c>
      <c r="J15" s="5">
        <f t="shared" si="5"/>
        <v>110424</v>
      </c>
      <c r="K15" s="5">
        <f t="shared" si="5"/>
        <v>82579.199999999997</v>
      </c>
      <c r="L15" s="5">
        <f t="shared" si="5"/>
        <v>82579.199999999997</v>
      </c>
      <c r="M15" s="5">
        <f t="shared" si="5"/>
        <v>104724</v>
      </c>
      <c r="N15" s="5">
        <f t="shared" si="5"/>
        <v>1122628.2</v>
      </c>
      <c r="O15" s="9">
        <f>SUM(N15/N8)</f>
        <v>0.57598826503414235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 t="s">
        <v>28</v>
      </c>
      <c r="B16" s="7">
        <v>3900</v>
      </c>
      <c r="C16" s="7">
        <v>3900</v>
      </c>
      <c r="D16" s="7">
        <v>3900</v>
      </c>
      <c r="E16" s="7">
        <v>3900</v>
      </c>
      <c r="F16" s="7">
        <v>3900</v>
      </c>
      <c r="G16" s="7">
        <v>3900</v>
      </c>
      <c r="H16" s="7">
        <v>3900</v>
      </c>
      <c r="I16" s="7">
        <v>3900</v>
      </c>
      <c r="J16" s="7">
        <v>3900</v>
      </c>
      <c r="K16" s="7">
        <v>3900</v>
      </c>
      <c r="L16" s="7">
        <v>3900</v>
      </c>
      <c r="M16" s="7">
        <v>3900</v>
      </c>
      <c r="N16" s="5">
        <f>SUM(B16:M16)</f>
        <v>46800</v>
      </c>
      <c r="O16" s="9">
        <f>SUM(N16/N8)</f>
        <v>2.4011734965857671E-2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4" t="s">
        <v>29</v>
      </c>
      <c r="B17" s="5">
        <f t="shared" ref="B17:N17" si="6">SUM(B15+B16)</f>
        <v>88881.599999999991</v>
      </c>
      <c r="C17" s="5">
        <f t="shared" si="6"/>
        <v>88881.599999999991</v>
      </c>
      <c r="D17" s="5">
        <f t="shared" si="6"/>
        <v>111627</v>
      </c>
      <c r="E17" s="5">
        <f t="shared" si="6"/>
        <v>88881.599999999991</v>
      </c>
      <c r="F17" s="5">
        <f t="shared" si="6"/>
        <v>88881.599999999991</v>
      </c>
      <c r="G17" s="5">
        <f t="shared" si="6"/>
        <v>118362</v>
      </c>
      <c r="H17" s="5">
        <f t="shared" si="6"/>
        <v>94269.599999999991</v>
      </c>
      <c r="I17" s="5">
        <f t="shared" si="6"/>
        <v>93736.8</v>
      </c>
      <c r="J17" s="5">
        <f t="shared" si="6"/>
        <v>114324</v>
      </c>
      <c r="K17" s="5">
        <f t="shared" si="6"/>
        <v>86479.2</v>
      </c>
      <c r="L17" s="5">
        <f t="shared" si="6"/>
        <v>86479.2</v>
      </c>
      <c r="M17" s="5">
        <f t="shared" si="6"/>
        <v>108624</v>
      </c>
      <c r="N17" s="5">
        <f t="shared" si="6"/>
        <v>1169428.2</v>
      </c>
      <c r="O17" s="9">
        <f>SUM(N17/N8)</f>
        <v>0.6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4" t="s">
        <v>30</v>
      </c>
      <c r="B18" s="9">
        <f t="shared" ref="B18:N18" si="7">SUM(B17/B8)</f>
        <v>0.6</v>
      </c>
      <c r="C18" s="9">
        <f t="shared" si="7"/>
        <v>0.6</v>
      </c>
      <c r="D18" s="9">
        <f t="shared" si="7"/>
        <v>0.6</v>
      </c>
      <c r="E18" s="9">
        <f t="shared" si="7"/>
        <v>0.6</v>
      </c>
      <c r="F18" s="9">
        <f t="shared" si="7"/>
        <v>0.6</v>
      </c>
      <c r="G18" s="9">
        <f t="shared" si="7"/>
        <v>0.6</v>
      </c>
      <c r="H18" s="9">
        <f t="shared" si="7"/>
        <v>0.6</v>
      </c>
      <c r="I18" s="9">
        <f t="shared" si="7"/>
        <v>0.6</v>
      </c>
      <c r="J18" s="9">
        <f t="shared" si="7"/>
        <v>0.6</v>
      </c>
      <c r="K18" s="9">
        <f t="shared" si="7"/>
        <v>0.6</v>
      </c>
      <c r="L18" s="9">
        <f t="shared" si="7"/>
        <v>0.6</v>
      </c>
      <c r="M18" s="9">
        <f t="shared" si="7"/>
        <v>0.6</v>
      </c>
      <c r="N18" s="9">
        <f t="shared" si="7"/>
        <v>0.6</v>
      </c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32</v>
      </c>
      <c r="B21" s="5">
        <f t="shared" ref="B21:M21" si="8">SUM(B8*0.05)</f>
        <v>7406.8</v>
      </c>
      <c r="C21" s="5">
        <f t="shared" si="8"/>
        <v>7406.8</v>
      </c>
      <c r="D21" s="5">
        <f t="shared" si="8"/>
        <v>9302.25</v>
      </c>
      <c r="E21" s="5">
        <f t="shared" si="8"/>
        <v>7406.8</v>
      </c>
      <c r="F21" s="5">
        <f t="shared" si="8"/>
        <v>7406.8</v>
      </c>
      <c r="G21" s="5">
        <f t="shared" si="8"/>
        <v>9863.5</v>
      </c>
      <c r="H21" s="5">
        <f t="shared" si="8"/>
        <v>7855.8</v>
      </c>
      <c r="I21" s="5">
        <f t="shared" si="8"/>
        <v>7811.4000000000005</v>
      </c>
      <c r="J21" s="5">
        <f t="shared" si="8"/>
        <v>9527</v>
      </c>
      <c r="K21" s="5">
        <f t="shared" si="8"/>
        <v>7206.6</v>
      </c>
      <c r="L21" s="5">
        <f t="shared" si="8"/>
        <v>7206.6</v>
      </c>
      <c r="M21" s="5">
        <f t="shared" si="8"/>
        <v>9052</v>
      </c>
      <c r="N21" s="5">
        <f t="shared" ref="N21:N47" si="9">SUM(B21:M21)</f>
        <v>97452.35</v>
      </c>
      <c r="O21" s="9">
        <f>SUM(N21/N8)</f>
        <v>0.05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33</v>
      </c>
      <c r="B22" s="5">
        <f t="shared" ref="B22:M22" si="10">SUM(B8*0.02)</f>
        <v>2962.7200000000003</v>
      </c>
      <c r="C22" s="5">
        <f t="shared" si="10"/>
        <v>2962.7200000000003</v>
      </c>
      <c r="D22" s="5">
        <f t="shared" si="10"/>
        <v>3720.9</v>
      </c>
      <c r="E22" s="5">
        <f t="shared" si="10"/>
        <v>2962.7200000000003</v>
      </c>
      <c r="F22" s="5">
        <f t="shared" si="10"/>
        <v>2962.7200000000003</v>
      </c>
      <c r="G22" s="5">
        <f t="shared" si="10"/>
        <v>3945.4</v>
      </c>
      <c r="H22" s="5">
        <f t="shared" si="10"/>
        <v>3142.32</v>
      </c>
      <c r="I22" s="5">
        <f t="shared" si="10"/>
        <v>3124.56</v>
      </c>
      <c r="J22" s="5">
        <f t="shared" si="10"/>
        <v>3810.8</v>
      </c>
      <c r="K22" s="5">
        <f t="shared" si="10"/>
        <v>2882.64</v>
      </c>
      <c r="L22" s="5">
        <f t="shared" si="10"/>
        <v>2882.64</v>
      </c>
      <c r="M22" s="5">
        <f t="shared" si="10"/>
        <v>3620.8</v>
      </c>
      <c r="N22" s="5">
        <f t="shared" si="9"/>
        <v>38980.94000000001</v>
      </c>
      <c r="O22" s="9">
        <f>SUM(N22/N8)</f>
        <v>2.0000000000000004E-2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34</v>
      </c>
      <c r="B23" s="5">
        <f t="shared" ref="B23:M23" si="11">SUM(B8*0.01)</f>
        <v>1481.3600000000001</v>
      </c>
      <c r="C23" s="5">
        <f t="shared" si="11"/>
        <v>1481.3600000000001</v>
      </c>
      <c r="D23" s="5">
        <f t="shared" si="11"/>
        <v>1860.45</v>
      </c>
      <c r="E23" s="5">
        <f t="shared" si="11"/>
        <v>1481.3600000000001</v>
      </c>
      <c r="F23" s="5">
        <f t="shared" si="11"/>
        <v>1481.3600000000001</v>
      </c>
      <c r="G23" s="5">
        <f t="shared" si="11"/>
        <v>1972.7</v>
      </c>
      <c r="H23" s="5">
        <f t="shared" si="11"/>
        <v>1571.16</v>
      </c>
      <c r="I23" s="5">
        <f t="shared" si="11"/>
        <v>1562.28</v>
      </c>
      <c r="J23" s="5">
        <f t="shared" si="11"/>
        <v>1905.4</v>
      </c>
      <c r="K23" s="5">
        <f t="shared" si="11"/>
        <v>1441.32</v>
      </c>
      <c r="L23" s="5">
        <f t="shared" si="11"/>
        <v>1441.32</v>
      </c>
      <c r="M23" s="5">
        <f t="shared" si="11"/>
        <v>1810.4</v>
      </c>
      <c r="N23" s="5">
        <f t="shared" si="9"/>
        <v>19490.470000000005</v>
      </c>
      <c r="O23" s="9">
        <f>SUM(N23/N8)</f>
        <v>1.0000000000000002E-2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35</v>
      </c>
      <c r="B24" s="5">
        <f t="shared" ref="B24:M24" si="12">SUM(B8*0.024)</f>
        <v>3555.2640000000001</v>
      </c>
      <c r="C24" s="5">
        <f t="shared" si="12"/>
        <v>3555.2640000000001</v>
      </c>
      <c r="D24" s="5">
        <f t="shared" si="12"/>
        <v>4465.08</v>
      </c>
      <c r="E24" s="5">
        <f t="shared" si="12"/>
        <v>3555.2640000000001</v>
      </c>
      <c r="F24" s="5">
        <f t="shared" si="12"/>
        <v>3555.2640000000001</v>
      </c>
      <c r="G24" s="5">
        <f t="shared" si="12"/>
        <v>4734.4800000000005</v>
      </c>
      <c r="H24" s="5">
        <f t="shared" si="12"/>
        <v>3770.7840000000001</v>
      </c>
      <c r="I24" s="5">
        <f t="shared" si="12"/>
        <v>3749.4720000000002</v>
      </c>
      <c r="J24" s="5">
        <f t="shared" si="12"/>
        <v>4572.96</v>
      </c>
      <c r="K24" s="5">
        <f t="shared" si="12"/>
        <v>3459.1680000000001</v>
      </c>
      <c r="L24" s="5">
        <f t="shared" si="12"/>
        <v>3459.1680000000001</v>
      </c>
      <c r="M24" s="5">
        <f t="shared" si="12"/>
        <v>4344.96</v>
      </c>
      <c r="N24" s="5">
        <f t="shared" si="9"/>
        <v>46777.127999999997</v>
      </c>
      <c r="O24" s="9">
        <f>SUM(N24/N8)</f>
        <v>2.3999999999999997E-2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 t="s">
        <v>36</v>
      </c>
      <c r="B25" s="11">
        <v>3264</v>
      </c>
      <c r="C25" s="11">
        <v>3264</v>
      </c>
      <c r="D25" s="11">
        <v>3264</v>
      </c>
      <c r="E25" s="11">
        <v>3264</v>
      </c>
      <c r="F25" s="11">
        <v>3264</v>
      </c>
      <c r="G25" s="11">
        <v>3264</v>
      </c>
      <c r="H25" s="11">
        <v>3264</v>
      </c>
      <c r="I25" s="11">
        <v>3264</v>
      </c>
      <c r="J25" s="11">
        <v>3264</v>
      </c>
      <c r="K25" s="11">
        <v>3264</v>
      </c>
      <c r="L25" s="11">
        <v>3264</v>
      </c>
      <c r="M25" s="11">
        <v>3264</v>
      </c>
      <c r="N25" s="5">
        <f t="shared" si="9"/>
        <v>39168</v>
      </c>
      <c r="O25" s="9">
        <f>SUM(N25/N8)</f>
        <v>2.0095975109887036E-2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 t="s">
        <v>37</v>
      </c>
      <c r="B26" s="11">
        <v>500</v>
      </c>
      <c r="C26" s="11">
        <v>500</v>
      </c>
      <c r="D26" s="11">
        <v>500</v>
      </c>
      <c r="E26" s="11">
        <v>2500</v>
      </c>
      <c r="F26" s="11">
        <v>500</v>
      </c>
      <c r="G26" s="11">
        <v>500</v>
      </c>
      <c r="H26" s="11">
        <v>500</v>
      </c>
      <c r="I26" s="11">
        <v>500</v>
      </c>
      <c r="J26" s="11">
        <v>500</v>
      </c>
      <c r="K26" s="11">
        <v>500</v>
      </c>
      <c r="L26" s="11">
        <v>500</v>
      </c>
      <c r="M26" s="11">
        <v>500</v>
      </c>
      <c r="N26" s="5">
        <f t="shared" si="9"/>
        <v>8000</v>
      </c>
      <c r="O26" s="9">
        <f>SUM(N26/N8)</f>
        <v>4.1045700796337901E-3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 t="s">
        <v>38</v>
      </c>
      <c r="B27" s="11">
        <v>100</v>
      </c>
      <c r="C27" s="11">
        <v>100</v>
      </c>
      <c r="D27" s="11">
        <v>100</v>
      </c>
      <c r="E27" s="11">
        <v>100</v>
      </c>
      <c r="F27" s="11">
        <v>100</v>
      </c>
      <c r="G27" s="11">
        <v>100</v>
      </c>
      <c r="H27" s="11">
        <v>100</v>
      </c>
      <c r="I27" s="11">
        <v>100</v>
      </c>
      <c r="J27" s="11">
        <v>100</v>
      </c>
      <c r="K27" s="11">
        <v>100</v>
      </c>
      <c r="L27" s="11">
        <v>100</v>
      </c>
      <c r="M27" s="11">
        <v>100</v>
      </c>
      <c r="N27" s="5">
        <f t="shared" si="9"/>
        <v>1200</v>
      </c>
      <c r="O27" s="9">
        <f>SUM(N27/N8)</f>
        <v>6.1568551194506852E-4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 t="s">
        <v>39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5">
        <f t="shared" si="9"/>
        <v>0</v>
      </c>
      <c r="O28" s="9">
        <f>SUM(N28/N8)</f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 t="s">
        <v>40</v>
      </c>
      <c r="B29" s="7">
        <v>100</v>
      </c>
      <c r="C29" s="7">
        <v>100</v>
      </c>
      <c r="D29" s="7">
        <v>100</v>
      </c>
      <c r="E29" s="7">
        <v>800</v>
      </c>
      <c r="F29" s="7">
        <v>350</v>
      </c>
      <c r="G29" s="7">
        <v>100</v>
      </c>
      <c r="H29" s="7">
        <v>100</v>
      </c>
      <c r="I29" s="7">
        <v>350</v>
      </c>
      <c r="J29" s="7">
        <v>100</v>
      </c>
      <c r="K29" s="7">
        <v>800</v>
      </c>
      <c r="L29" s="7">
        <v>100</v>
      </c>
      <c r="M29" s="7">
        <v>100</v>
      </c>
      <c r="N29" s="5">
        <f t="shared" si="9"/>
        <v>3100</v>
      </c>
      <c r="O29" s="9">
        <f>SUM(N29/N8)</f>
        <v>1.5905209058580938E-3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 t="s">
        <v>41</v>
      </c>
      <c r="B30" s="7">
        <v>150</v>
      </c>
      <c r="C30" s="7">
        <v>150</v>
      </c>
      <c r="D30" s="7">
        <v>150</v>
      </c>
      <c r="E30" s="7">
        <v>150</v>
      </c>
      <c r="F30" s="7">
        <v>150</v>
      </c>
      <c r="G30" s="7">
        <v>150</v>
      </c>
      <c r="H30" s="7">
        <v>150</v>
      </c>
      <c r="I30" s="7">
        <v>150</v>
      </c>
      <c r="J30" s="7">
        <v>150</v>
      </c>
      <c r="K30" s="7">
        <v>150</v>
      </c>
      <c r="L30" s="7">
        <v>150</v>
      </c>
      <c r="M30" s="7">
        <v>150</v>
      </c>
      <c r="N30" s="5">
        <f t="shared" si="9"/>
        <v>1800</v>
      </c>
      <c r="O30" s="9">
        <f>SUM(N30/N8)</f>
        <v>9.2352826791760277E-4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 t="s">
        <v>42</v>
      </c>
      <c r="B31" s="7">
        <v>0</v>
      </c>
      <c r="C31" s="7">
        <v>0</v>
      </c>
      <c r="D31" s="7">
        <v>0</v>
      </c>
      <c r="E31" s="7">
        <v>0</v>
      </c>
      <c r="F31" s="7">
        <v>1600</v>
      </c>
      <c r="G31" s="7">
        <v>1600</v>
      </c>
      <c r="H31" s="7">
        <v>1600</v>
      </c>
      <c r="I31" s="7">
        <v>1600</v>
      </c>
      <c r="J31" s="7">
        <v>0</v>
      </c>
      <c r="K31" s="7">
        <v>0</v>
      </c>
      <c r="L31" s="7">
        <v>0</v>
      </c>
      <c r="M31" s="7">
        <v>0</v>
      </c>
      <c r="N31" s="5">
        <f t="shared" si="9"/>
        <v>6400</v>
      </c>
      <c r="O31" s="9">
        <f>SUM(N31/N8)</f>
        <v>3.2836560637070321E-3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4" t="s">
        <v>43</v>
      </c>
      <c r="B32" s="12">
        <v>2000</v>
      </c>
      <c r="C32" s="12">
        <v>2000</v>
      </c>
      <c r="D32" s="12">
        <v>4000</v>
      </c>
      <c r="E32" s="12">
        <v>2000</v>
      </c>
      <c r="F32" s="12">
        <v>2500</v>
      </c>
      <c r="G32" s="12">
        <v>2000</v>
      </c>
      <c r="H32" s="12">
        <v>2000</v>
      </c>
      <c r="I32" s="12">
        <v>2000</v>
      </c>
      <c r="J32" s="12">
        <v>2000</v>
      </c>
      <c r="K32" s="12">
        <v>2000</v>
      </c>
      <c r="L32" s="12">
        <v>2000</v>
      </c>
      <c r="M32" s="12">
        <v>2000</v>
      </c>
      <c r="N32" s="5">
        <f t="shared" si="9"/>
        <v>26500</v>
      </c>
      <c r="O32" s="9">
        <f>SUM(N32/N8)</f>
        <v>1.3596388388786931E-2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6" t="s">
        <v>44</v>
      </c>
      <c r="B33" s="7">
        <v>3600</v>
      </c>
      <c r="C33" s="7">
        <v>3600</v>
      </c>
      <c r="D33" s="7">
        <v>3600</v>
      </c>
      <c r="E33" s="7">
        <v>3600</v>
      </c>
      <c r="F33" s="7">
        <v>3600</v>
      </c>
      <c r="G33" s="7">
        <v>3600</v>
      </c>
      <c r="H33" s="7">
        <v>3600</v>
      </c>
      <c r="I33" s="7">
        <v>3600</v>
      </c>
      <c r="J33" s="7">
        <v>3600</v>
      </c>
      <c r="K33" s="7">
        <v>3600</v>
      </c>
      <c r="L33" s="7">
        <v>3600</v>
      </c>
      <c r="M33" s="7">
        <v>3600</v>
      </c>
      <c r="N33" s="5">
        <f t="shared" si="9"/>
        <v>43200</v>
      </c>
      <c r="O33" s="9">
        <f>SUM(N33/N8)</f>
        <v>2.2164678430022466E-2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6" t="s">
        <v>45</v>
      </c>
      <c r="B34" s="7">
        <v>14300</v>
      </c>
      <c r="C34" s="7">
        <v>14300</v>
      </c>
      <c r="D34" s="7">
        <v>14300</v>
      </c>
      <c r="E34" s="7">
        <v>14300</v>
      </c>
      <c r="F34" s="7">
        <v>14300</v>
      </c>
      <c r="G34" s="7">
        <v>14300</v>
      </c>
      <c r="H34" s="7">
        <v>14300</v>
      </c>
      <c r="I34" s="7">
        <v>14300</v>
      </c>
      <c r="J34" s="7">
        <v>14300</v>
      </c>
      <c r="K34" s="7">
        <v>14300</v>
      </c>
      <c r="L34" s="7">
        <v>14300</v>
      </c>
      <c r="M34" s="7">
        <v>14300</v>
      </c>
      <c r="N34" s="5">
        <f t="shared" si="9"/>
        <v>171600</v>
      </c>
      <c r="O34" s="9">
        <f>SUM(N34/N8)</f>
        <v>8.8043028208144802E-2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4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f t="shared" si="9"/>
        <v>0</v>
      </c>
      <c r="O35" s="9">
        <f>SUM(N35/N8)</f>
        <v>0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6" t="s">
        <v>47</v>
      </c>
      <c r="B36" s="7">
        <v>0</v>
      </c>
      <c r="C36" s="7">
        <v>100</v>
      </c>
      <c r="D36" s="7">
        <v>0</v>
      </c>
      <c r="E36" s="7">
        <v>250</v>
      </c>
      <c r="F36" s="7">
        <v>500</v>
      </c>
      <c r="G36" s="7">
        <v>250</v>
      </c>
      <c r="H36" s="7">
        <v>250</v>
      </c>
      <c r="I36" s="7">
        <v>0</v>
      </c>
      <c r="J36" s="7">
        <v>0</v>
      </c>
      <c r="K36" s="7">
        <v>350</v>
      </c>
      <c r="L36" s="7">
        <v>350</v>
      </c>
      <c r="M36" s="7">
        <v>350</v>
      </c>
      <c r="N36" s="5">
        <f t="shared" si="9"/>
        <v>2400</v>
      </c>
      <c r="O36" s="9">
        <f>SUM(N36/N8)</f>
        <v>1.231371023890137E-3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6" t="s">
        <v>48</v>
      </c>
      <c r="B37" s="7">
        <v>500</v>
      </c>
      <c r="C37" s="7">
        <v>500</v>
      </c>
      <c r="D37" s="7">
        <v>500</v>
      </c>
      <c r="E37" s="7">
        <v>500</v>
      </c>
      <c r="F37" s="7">
        <v>500</v>
      </c>
      <c r="G37" s="7">
        <v>500</v>
      </c>
      <c r="H37" s="7">
        <v>500</v>
      </c>
      <c r="I37" s="7">
        <v>500</v>
      </c>
      <c r="J37" s="7">
        <v>500</v>
      </c>
      <c r="K37" s="7">
        <v>500</v>
      </c>
      <c r="L37" s="7">
        <v>500</v>
      </c>
      <c r="M37" s="7">
        <v>500</v>
      </c>
      <c r="N37" s="5">
        <f t="shared" si="9"/>
        <v>6000</v>
      </c>
      <c r="O37" s="9">
        <f>SUM(N37/N8)</f>
        <v>3.0784275597253428E-3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4" t="s">
        <v>49</v>
      </c>
      <c r="B38" s="12">
        <v>2200</v>
      </c>
      <c r="C38" s="12">
        <v>2200</v>
      </c>
      <c r="D38" s="12">
        <v>2200</v>
      </c>
      <c r="E38" s="12">
        <v>2200</v>
      </c>
      <c r="F38" s="12">
        <v>2200</v>
      </c>
      <c r="G38" s="12">
        <v>2200</v>
      </c>
      <c r="H38" s="12">
        <v>2200</v>
      </c>
      <c r="I38" s="12">
        <v>2200</v>
      </c>
      <c r="J38" s="12">
        <v>2200</v>
      </c>
      <c r="K38" s="12">
        <v>2200</v>
      </c>
      <c r="L38" s="12">
        <v>2200</v>
      </c>
      <c r="M38" s="12">
        <v>2200</v>
      </c>
      <c r="N38" s="5">
        <f t="shared" si="9"/>
        <v>26400</v>
      </c>
      <c r="O38" s="9">
        <f>SUM(N38/N8)</f>
        <v>1.3545081262791508E-2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4" t="s">
        <v>50</v>
      </c>
      <c r="B39" s="5">
        <v>0</v>
      </c>
      <c r="C39" s="5">
        <v>0</v>
      </c>
      <c r="D39" s="5">
        <v>0</v>
      </c>
      <c r="E39" s="5">
        <v>250</v>
      </c>
      <c r="F39" s="5">
        <v>0</v>
      </c>
      <c r="G39" s="5">
        <v>0</v>
      </c>
      <c r="H39" s="5">
        <v>9500</v>
      </c>
      <c r="I39" s="5">
        <v>0</v>
      </c>
      <c r="J39" s="5">
        <v>0</v>
      </c>
      <c r="K39" s="5">
        <v>1500</v>
      </c>
      <c r="L39" s="5">
        <v>0</v>
      </c>
      <c r="M39" s="5">
        <v>0</v>
      </c>
      <c r="N39" s="5">
        <f t="shared" si="9"/>
        <v>11250</v>
      </c>
      <c r="O39" s="9">
        <f>SUM(N39/N8)</f>
        <v>5.7720516744850176E-3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4" t="s">
        <v>51</v>
      </c>
      <c r="B40" s="5">
        <v>100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I40" s="5">
        <v>100</v>
      </c>
      <c r="J40" s="5">
        <v>100</v>
      </c>
      <c r="K40" s="5">
        <v>100</v>
      </c>
      <c r="L40" s="5">
        <v>100</v>
      </c>
      <c r="M40" s="5">
        <v>100</v>
      </c>
      <c r="N40" s="5">
        <f t="shared" si="9"/>
        <v>1200</v>
      </c>
      <c r="O40" s="9">
        <f>SUM(N40/N8)</f>
        <v>6.1568551194506852E-4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4" t="s">
        <v>52</v>
      </c>
      <c r="B41" s="5">
        <f t="shared" ref="B41:M41" si="13">SUM(B8*0.011)</f>
        <v>1629.4959999999999</v>
      </c>
      <c r="C41" s="5">
        <f t="shared" si="13"/>
        <v>1629.4959999999999</v>
      </c>
      <c r="D41" s="5">
        <f t="shared" si="13"/>
        <v>2046.4949999999999</v>
      </c>
      <c r="E41" s="5">
        <f t="shared" si="13"/>
        <v>1629.4959999999999</v>
      </c>
      <c r="F41" s="5">
        <f t="shared" si="13"/>
        <v>1629.4959999999999</v>
      </c>
      <c r="G41" s="5">
        <f t="shared" si="13"/>
        <v>2169.9699999999998</v>
      </c>
      <c r="H41" s="5">
        <f t="shared" si="13"/>
        <v>1728.2759999999998</v>
      </c>
      <c r="I41" s="5">
        <f t="shared" si="13"/>
        <v>1718.5079999999998</v>
      </c>
      <c r="J41" s="5">
        <f t="shared" si="13"/>
        <v>2095.94</v>
      </c>
      <c r="K41" s="5">
        <f t="shared" si="13"/>
        <v>1585.452</v>
      </c>
      <c r="L41" s="5">
        <f t="shared" si="13"/>
        <v>1585.452</v>
      </c>
      <c r="M41" s="5">
        <f t="shared" si="13"/>
        <v>1991.4399999999998</v>
      </c>
      <c r="N41" s="5">
        <f t="shared" si="9"/>
        <v>21439.517</v>
      </c>
      <c r="O41" s="9">
        <f>SUM(N41/N8)</f>
        <v>1.0999999999999999E-2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4" t="s">
        <v>53</v>
      </c>
      <c r="B42" s="5">
        <v>750</v>
      </c>
      <c r="C42" s="5">
        <v>250</v>
      </c>
      <c r="D42" s="5">
        <v>250</v>
      </c>
      <c r="E42" s="5">
        <v>250</v>
      </c>
      <c r="F42" s="5">
        <v>250</v>
      </c>
      <c r="G42" s="5">
        <v>250</v>
      </c>
      <c r="H42" s="5">
        <v>250</v>
      </c>
      <c r="I42" s="5">
        <v>250</v>
      </c>
      <c r="J42" s="5">
        <v>250</v>
      </c>
      <c r="K42" s="5">
        <v>250</v>
      </c>
      <c r="L42" s="5">
        <v>250</v>
      </c>
      <c r="M42" s="5">
        <v>250</v>
      </c>
      <c r="N42" s="5">
        <f t="shared" si="9"/>
        <v>3500</v>
      </c>
      <c r="O42" s="9">
        <f>SUM(N42/N8)</f>
        <v>1.7957494098397833E-3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6" t="s">
        <v>54</v>
      </c>
      <c r="B43" s="11">
        <v>0</v>
      </c>
      <c r="C43" s="7">
        <v>0</v>
      </c>
      <c r="D43" s="11">
        <v>0</v>
      </c>
      <c r="E43" s="11">
        <v>0</v>
      </c>
      <c r="F43" s="7">
        <v>0</v>
      </c>
      <c r="G43" s="11">
        <v>0</v>
      </c>
      <c r="H43" s="11">
        <v>0</v>
      </c>
      <c r="I43" s="7">
        <v>0</v>
      </c>
      <c r="J43" s="11">
        <v>0</v>
      </c>
      <c r="K43" s="11">
        <v>0</v>
      </c>
      <c r="L43" s="11">
        <v>0</v>
      </c>
      <c r="M43" s="7">
        <v>0</v>
      </c>
      <c r="N43" s="5">
        <f t="shared" si="9"/>
        <v>0</v>
      </c>
      <c r="O43" s="9">
        <f>SUM(N43/N8)</f>
        <v>0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6" t="s">
        <v>55</v>
      </c>
      <c r="B44" s="7">
        <v>75</v>
      </c>
      <c r="C44" s="7">
        <v>75</v>
      </c>
      <c r="D44" s="7">
        <v>75</v>
      </c>
      <c r="E44" s="7">
        <v>75</v>
      </c>
      <c r="F44" s="7">
        <v>75</v>
      </c>
      <c r="G44" s="7">
        <v>75</v>
      </c>
      <c r="H44" s="7">
        <v>75</v>
      </c>
      <c r="I44" s="7">
        <v>75</v>
      </c>
      <c r="J44" s="7">
        <v>75</v>
      </c>
      <c r="K44" s="7">
        <v>75</v>
      </c>
      <c r="L44" s="7">
        <v>75</v>
      </c>
      <c r="M44" s="7">
        <v>75</v>
      </c>
      <c r="N44" s="5">
        <f t="shared" si="9"/>
        <v>900</v>
      </c>
      <c r="O44" s="9">
        <f>SUM(N44/N8)</f>
        <v>4.6176413395880139E-4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6" t="s">
        <v>56</v>
      </c>
      <c r="B45" s="7">
        <v>850</v>
      </c>
      <c r="C45" s="7">
        <v>850</v>
      </c>
      <c r="D45" s="7">
        <v>250</v>
      </c>
      <c r="E45" s="7">
        <v>250</v>
      </c>
      <c r="F45" s="7">
        <v>250</v>
      </c>
      <c r="G45" s="7">
        <v>250</v>
      </c>
      <c r="H45" s="7">
        <v>250</v>
      </c>
      <c r="I45" s="7">
        <v>250</v>
      </c>
      <c r="J45" s="7">
        <v>250</v>
      </c>
      <c r="K45" s="7">
        <v>250</v>
      </c>
      <c r="L45" s="7">
        <v>250</v>
      </c>
      <c r="M45" s="7">
        <v>250</v>
      </c>
      <c r="N45" s="5">
        <f t="shared" si="9"/>
        <v>4200</v>
      </c>
      <c r="O45" s="9">
        <f>SUM(N45/N8)</f>
        <v>2.1548992918077399E-3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6" t="s">
        <v>57</v>
      </c>
      <c r="B46" s="7">
        <v>500</v>
      </c>
      <c r="C46" s="7">
        <v>500</v>
      </c>
      <c r="D46" s="7">
        <v>500</v>
      </c>
      <c r="E46" s="7">
        <v>500</v>
      </c>
      <c r="F46" s="7">
        <v>1200</v>
      </c>
      <c r="G46" s="7">
        <v>500</v>
      </c>
      <c r="H46" s="7">
        <v>500</v>
      </c>
      <c r="I46" s="7">
        <v>500</v>
      </c>
      <c r="J46" s="7">
        <v>500</v>
      </c>
      <c r="K46" s="7">
        <v>500</v>
      </c>
      <c r="L46" s="7">
        <v>500</v>
      </c>
      <c r="M46" s="7">
        <v>1200</v>
      </c>
      <c r="N46" s="5">
        <f t="shared" si="9"/>
        <v>7400</v>
      </c>
      <c r="O46" s="9">
        <f>SUM(N46/N8)</f>
        <v>3.796727323661256E-3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13" t="s">
        <v>58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5">
        <f t="shared" si="9"/>
        <v>0</v>
      </c>
      <c r="O47" s="9">
        <f>SUM(N47/N8)</f>
        <v>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4" t="s">
        <v>59</v>
      </c>
      <c r="B48" s="5">
        <f t="shared" ref="B48:N48" si="14">SUM(B21:B47)</f>
        <v>46024.639999999999</v>
      </c>
      <c r="C48" s="5">
        <f t="shared" si="14"/>
        <v>45624.639999999999</v>
      </c>
      <c r="D48" s="5">
        <f t="shared" si="14"/>
        <v>51284.175000000003</v>
      </c>
      <c r="E48" s="5">
        <f t="shared" si="14"/>
        <v>48124.639999999999</v>
      </c>
      <c r="F48" s="5">
        <f t="shared" si="14"/>
        <v>48474.64</v>
      </c>
      <c r="G48" s="5">
        <f t="shared" si="14"/>
        <v>52425.05</v>
      </c>
      <c r="H48" s="5">
        <f t="shared" si="14"/>
        <v>57307.34</v>
      </c>
      <c r="I48" s="5">
        <f t="shared" si="14"/>
        <v>47705.22</v>
      </c>
      <c r="J48" s="5">
        <f t="shared" si="14"/>
        <v>49801.100000000006</v>
      </c>
      <c r="K48" s="5">
        <f t="shared" si="14"/>
        <v>47014.18</v>
      </c>
      <c r="L48" s="5">
        <f t="shared" si="14"/>
        <v>44814.18</v>
      </c>
      <c r="M48" s="5">
        <f t="shared" si="14"/>
        <v>49758.600000000006</v>
      </c>
      <c r="N48" s="5">
        <f t="shared" si="14"/>
        <v>588358.40500000003</v>
      </c>
      <c r="O48" s="9">
        <f>SUM(N48/N8)</f>
        <v>0.30186978815800747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4" t="s">
        <v>60</v>
      </c>
      <c r="B49" s="5">
        <f t="shared" ref="B49:N49" si="15">SUM(B8-B17-B48)</f>
        <v>13229.760000000009</v>
      </c>
      <c r="C49" s="5">
        <f t="shared" si="15"/>
        <v>13629.760000000009</v>
      </c>
      <c r="D49" s="5">
        <f t="shared" si="15"/>
        <v>23133.824999999997</v>
      </c>
      <c r="E49" s="5">
        <f t="shared" si="15"/>
        <v>11129.760000000009</v>
      </c>
      <c r="F49" s="5">
        <f t="shared" si="15"/>
        <v>10779.760000000009</v>
      </c>
      <c r="G49" s="5">
        <f t="shared" si="15"/>
        <v>26482.949999999997</v>
      </c>
      <c r="H49" s="5">
        <f t="shared" si="15"/>
        <v>5539.0600000000122</v>
      </c>
      <c r="I49" s="5">
        <f t="shared" si="15"/>
        <v>14785.979999999996</v>
      </c>
      <c r="J49" s="5">
        <f t="shared" si="15"/>
        <v>26414.899999999994</v>
      </c>
      <c r="K49" s="5">
        <f t="shared" si="15"/>
        <v>10638.620000000003</v>
      </c>
      <c r="L49" s="5">
        <f t="shared" si="15"/>
        <v>12838.620000000003</v>
      </c>
      <c r="M49" s="5">
        <f t="shared" si="15"/>
        <v>22657.399999999994</v>
      </c>
      <c r="N49" s="5">
        <f t="shared" si="15"/>
        <v>191260.39500000002</v>
      </c>
      <c r="O49" s="9">
        <f>SUM(N49/N8)</f>
        <v>9.8130211841992526E-2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0"/>
  <sheetViews>
    <sheetView workbookViewId="0"/>
  </sheetViews>
  <sheetFormatPr baseColWidth="10" defaultColWidth="11.1640625" defaultRowHeight="15" customHeight="1" x14ac:dyDescent="0.2"/>
  <cols>
    <col min="1" max="1" width="12.5" customWidth="1"/>
    <col min="2" max="2" width="8.83203125" customWidth="1"/>
    <col min="3" max="3" width="10" customWidth="1"/>
    <col min="4" max="4" width="11" customWidth="1"/>
    <col min="5" max="5" width="9.5" customWidth="1"/>
    <col min="6" max="6" width="10.33203125" customWidth="1"/>
    <col min="7" max="7" width="10.5" customWidth="1"/>
    <col min="8" max="8" width="9.83203125" customWidth="1"/>
    <col min="9" max="9" width="10.83203125" customWidth="1"/>
    <col min="10" max="10" width="10.1640625" customWidth="1"/>
    <col min="11" max="11" width="10.33203125" customWidth="1"/>
    <col min="12" max="12" width="10" customWidth="1"/>
    <col min="13" max="13" width="11.1640625" customWidth="1"/>
    <col min="14" max="14" width="10.1640625" customWidth="1"/>
    <col min="15" max="26" width="8.83203125" customWidth="1"/>
  </cols>
  <sheetData>
    <row r="1" spans="1:15" ht="15.75" customHeight="1" x14ac:dyDescent="0.2">
      <c r="A1" s="15" t="s">
        <v>61</v>
      </c>
      <c r="B1" s="16" t="s">
        <v>62</v>
      </c>
      <c r="C1" s="16" t="s">
        <v>1</v>
      </c>
      <c r="D1" s="16" t="s">
        <v>63</v>
      </c>
      <c r="E1" s="16" t="s">
        <v>3</v>
      </c>
      <c r="F1" s="16" t="s">
        <v>4</v>
      </c>
      <c r="G1" s="16" t="s">
        <v>5</v>
      </c>
      <c r="H1" s="16" t="s">
        <v>64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</row>
    <row r="2" spans="1:15" ht="15.75" customHeight="1" x14ac:dyDescent="0.2">
      <c r="A2" s="17" t="s">
        <v>65</v>
      </c>
      <c r="B2" s="15">
        <v>16</v>
      </c>
      <c r="C2" s="18">
        <v>17</v>
      </c>
      <c r="D2" s="18">
        <v>17</v>
      </c>
      <c r="E2" s="18">
        <v>17</v>
      </c>
      <c r="F2" s="18">
        <v>17</v>
      </c>
      <c r="G2" s="18">
        <v>17</v>
      </c>
      <c r="H2" s="18">
        <v>16</v>
      </c>
      <c r="I2" s="18">
        <v>16</v>
      </c>
      <c r="J2" s="18">
        <v>16</v>
      </c>
      <c r="K2" s="18">
        <v>16</v>
      </c>
      <c r="L2" s="18">
        <v>16</v>
      </c>
      <c r="M2" s="18">
        <v>16</v>
      </c>
      <c r="N2" s="18">
        <v>16</v>
      </c>
    </row>
    <row r="3" spans="1:15" ht="15.75" customHeight="1" x14ac:dyDescent="0.2">
      <c r="A3" s="17" t="s">
        <v>66</v>
      </c>
      <c r="B3" s="15">
        <v>26</v>
      </c>
      <c r="C3" s="18">
        <v>22</v>
      </c>
      <c r="D3" s="18">
        <v>22</v>
      </c>
      <c r="E3" s="18">
        <v>22</v>
      </c>
      <c r="F3" s="18">
        <v>22</v>
      </c>
      <c r="G3" s="18">
        <v>22</v>
      </c>
      <c r="H3" s="18">
        <v>22</v>
      </c>
      <c r="I3" s="18">
        <v>22</v>
      </c>
      <c r="J3" s="18">
        <v>18</v>
      </c>
      <c r="K3" s="18">
        <v>18</v>
      </c>
      <c r="L3" s="18">
        <v>18</v>
      </c>
      <c r="M3" s="18">
        <v>18</v>
      </c>
      <c r="N3" s="18">
        <v>18</v>
      </c>
    </row>
    <row r="4" spans="1:15" ht="15.75" customHeight="1" x14ac:dyDescent="0.2">
      <c r="A4" s="17" t="s">
        <v>67</v>
      </c>
      <c r="B4" s="15">
        <v>32</v>
      </c>
      <c r="C4" s="18">
        <v>27</v>
      </c>
      <c r="D4" s="18">
        <v>27</v>
      </c>
      <c r="E4" s="18">
        <v>27</v>
      </c>
      <c r="F4" s="18">
        <v>27</v>
      </c>
      <c r="G4" s="18">
        <v>27</v>
      </c>
      <c r="H4" s="18">
        <v>27</v>
      </c>
      <c r="I4" s="18">
        <v>27</v>
      </c>
      <c r="J4" s="18">
        <v>27</v>
      </c>
      <c r="K4" s="18">
        <v>27</v>
      </c>
      <c r="L4" s="18">
        <v>27</v>
      </c>
      <c r="M4" s="18">
        <v>27</v>
      </c>
      <c r="N4" s="18">
        <v>27</v>
      </c>
    </row>
    <row r="5" spans="1:15" ht="15.75" customHeight="1" x14ac:dyDescent="0.2">
      <c r="A5" s="17" t="s">
        <v>68</v>
      </c>
      <c r="B5" s="15">
        <v>44</v>
      </c>
      <c r="C5" s="18">
        <v>38</v>
      </c>
      <c r="D5" s="18">
        <v>38</v>
      </c>
      <c r="E5" s="18">
        <v>38</v>
      </c>
      <c r="F5" s="18">
        <v>38</v>
      </c>
      <c r="G5" s="18">
        <v>38</v>
      </c>
      <c r="H5" s="18">
        <v>38</v>
      </c>
      <c r="I5" s="18">
        <v>38</v>
      </c>
      <c r="J5" s="18">
        <v>25</v>
      </c>
      <c r="K5" s="18">
        <v>25</v>
      </c>
      <c r="L5" s="18">
        <v>25</v>
      </c>
      <c r="M5" s="18">
        <v>25</v>
      </c>
      <c r="N5" s="18">
        <v>25</v>
      </c>
    </row>
    <row r="6" spans="1:15" ht="15.75" customHeight="1" x14ac:dyDescent="0.2">
      <c r="A6" s="17" t="s">
        <v>69</v>
      </c>
      <c r="B6" s="15">
        <v>25</v>
      </c>
      <c r="C6" s="18">
        <v>10</v>
      </c>
      <c r="D6" s="18">
        <v>10</v>
      </c>
      <c r="E6" s="18">
        <v>10</v>
      </c>
      <c r="F6" s="18">
        <v>10</v>
      </c>
      <c r="G6" s="18">
        <v>10</v>
      </c>
      <c r="H6" s="18">
        <v>5</v>
      </c>
      <c r="I6" s="18">
        <v>5</v>
      </c>
      <c r="J6" s="18">
        <v>40</v>
      </c>
      <c r="K6" s="18">
        <v>40</v>
      </c>
      <c r="L6" s="18">
        <v>40</v>
      </c>
      <c r="M6" s="18">
        <v>40</v>
      </c>
      <c r="N6" s="18">
        <v>40</v>
      </c>
    </row>
    <row r="7" spans="1:15" ht="15.75" customHeight="1" x14ac:dyDescent="0.2">
      <c r="A7" s="17" t="s">
        <v>70</v>
      </c>
      <c r="B7" s="15">
        <v>14</v>
      </c>
      <c r="C7" s="18">
        <v>16</v>
      </c>
      <c r="D7" s="18">
        <v>16</v>
      </c>
      <c r="E7" s="18">
        <v>16</v>
      </c>
      <c r="F7" s="18">
        <v>16</v>
      </c>
      <c r="G7" s="18">
        <v>16</v>
      </c>
      <c r="H7" s="18">
        <v>16</v>
      </c>
      <c r="I7" s="18">
        <v>16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5" ht="15.75" customHeight="1" x14ac:dyDescent="0.2">
      <c r="A8" s="17" t="s">
        <v>71</v>
      </c>
      <c r="B8" s="15">
        <v>24</v>
      </c>
      <c r="C8" s="18">
        <v>20</v>
      </c>
      <c r="D8" s="18">
        <v>20</v>
      </c>
      <c r="E8" s="18">
        <v>20</v>
      </c>
      <c r="F8" s="18">
        <v>20</v>
      </c>
      <c r="G8" s="18">
        <v>20</v>
      </c>
      <c r="H8" s="18">
        <v>26</v>
      </c>
      <c r="I8" s="18">
        <v>26</v>
      </c>
      <c r="J8" s="18">
        <v>24</v>
      </c>
      <c r="K8" s="18">
        <v>24</v>
      </c>
      <c r="L8" s="18">
        <v>24</v>
      </c>
      <c r="M8" s="18">
        <v>24</v>
      </c>
      <c r="N8" s="18">
        <v>24</v>
      </c>
    </row>
    <row r="9" spans="1:15" ht="15.75" customHeight="1" x14ac:dyDescent="0.2">
      <c r="A9" s="19" t="s">
        <v>72</v>
      </c>
      <c r="B9" s="19">
        <f t="shared" ref="B9:N9" si="0">SUM(B2:B8)</f>
        <v>181</v>
      </c>
      <c r="C9" s="19">
        <f t="shared" si="0"/>
        <v>150</v>
      </c>
      <c r="D9" s="19">
        <f t="shared" si="0"/>
        <v>150</v>
      </c>
      <c r="E9" s="19">
        <f t="shared" si="0"/>
        <v>150</v>
      </c>
      <c r="F9" s="19">
        <f t="shared" si="0"/>
        <v>150</v>
      </c>
      <c r="G9" s="19">
        <f t="shared" si="0"/>
        <v>150</v>
      </c>
      <c r="H9" s="19">
        <f t="shared" si="0"/>
        <v>150</v>
      </c>
      <c r="I9" s="19">
        <f t="shared" si="0"/>
        <v>150</v>
      </c>
      <c r="J9" s="19">
        <f t="shared" si="0"/>
        <v>150</v>
      </c>
      <c r="K9" s="19">
        <f t="shared" si="0"/>
        <v>150</v>
      </c>
      <c r="L9" s="19">
        <f t="shared" si="0"/>
        <v>150</v>
      </c>
      <c r="M9" s="19">
        <f t="shared" si="0"/>
        <v>150</v>
      </c>
      <c r="N9" s="19">
        <f t="shared" si="0"/>
        <v>150</v>
      </c>
    </row>
    <row r="10" spans="1:15" ht="15.75" customHeight="1" x14ac:dyDescent="0.2"/>
    <row r="11" spans="1:15" ht="15.75" customHeight="1" x14ac:dyDescent="0.2">
      <c r="A11" s="15" t="s">
        <v>15</v>
      </c>
      <c r="B11" s="16" t="s">
        <v>73</v>
      </c>
      <c r="C11" s="16" t="s">
        <v>1</v>
      </c>
      <c r="D11" s="16" t="s">
        <v>63</v>
      </c>
      <c r="E11" s="16" t="s">
        <v>3</v>
      </c>
      <c r="F11" s="16" t="s">
        <v>4</v>
      </c>
      <c r="G11" s="16" t="s">
        <v>5</v>
      </c>
      <c r="H11" s="16" t="s">
        <v>64</v>
      </c>
      <c r="I11" s="16" t="s">
        <v>7</v>
      </c>
      <c r="J11" s="16" t="s">
        <v>8</v>
      </c>
      <c r="K11" s="16" t="s">
        <v>9</v>
      </c>
      <c r="L11" s="16" t="s">
        <v>10</v>
      </c>
      <c r="M11" s="16" t="s">
        <v>11</v>
      </c>
      <c r="N11" s="16" t="s">
        <v>12</v>
      </c>
    </row>
    <row r="12" spans="1:15" ht="15.75" customHeight="1" x14ac:dyDescent="0.2">
      <c r="A12" s="17" t="s">
        <v>65</v>
      </c>
      <c r="B12" s="20">
        <f t="shared" ref="B12:B18" si="1">B2*O12</f>
        <v>5600</v>
      </c>
      <c r="C12" s="20">
        <f t="shared" ref="C12:C18" si="2">C2*O12</f>
        <v>5950</v>
      </c>
      <c r="D12" s="20">
        <f t="shared" ref="D12:D18" si="3">D2*O12</f>
        <v>5950</v>
      </c>
      <c r="E12" s="20">
        <f t="shared" ref="E12:E18" si="4">E2*O12</f>
        <v>5950</v>
      </c>
      <c r="F12" s="20">
        <f t="shared" ref="F12:F18" si="5">F2*O12</f>
        <v>5950</v>
      </c>
      <c r="G12" s="20">
        <f t="shared" ref="G12:G18" si="6">G2*O12</f>
        <v>5950</v>
      </c>
      <c r="H12" s="20">
        <f t="shared" ref="H12:H17" si="7">H2*O12</f>
        <v>5600</v>
      </c>
      <c r="I12" s="20">
        <f t="shared" ref="I12:I17" si="8">I2*O12</f>
        <v>5600</v>
      </c>
      <c r="J12" s="20">
        <f t="shared" ref="J12:J17" si="9">J2*O12</f>
        <v>5600</v>
      </c>
      <c r="K12" s="20">
        <f t="shared" ref="K12:K18" si="10">K2*O12</f>
        <v>5600</v>
      </c>
      <c r="L12" s="20">
        <f t="shared" ref="L12:L18" si="11">L2*O12</f>
        <v>5600</v>
      </c>
      <c r="M12" s="20">
        <f t="shared" ref="M12:M18" si="12">M2*O12</f>
        <v>5600</v>
      </c>
      <c r="N12" s="20">
        <f t="shared" ref="N12:N18" si="13">N2*O12</f>
        <v>5600</v>
      </c>
      <c r="O12" s="21">
        <v>350</v>
      </c>
    </row>
    <row r="13" spans="1:15" ht="15.75" customHeight="1" x14ac:dyDescent="0.2">
      <c r="A13" s="17" t="s">
        <v>66</v>
      </c>
      <c r="B13" s="20">
        <f t="shared" si="1"/>
        <v>8632</v>
      </c>
      <c r="C13" s="20">
        <f t="shared" si="2"/>
        <v>7304</v>
      </c>
      <c r="D13" s="20">
        <f t="shared" si="3"/>
        <v>7304</v>
      </c>
      <c r="E13" s="20">
        <f t="shared" si="4"/>
        <v>7304</v>
      </c>
      <c r="F13" s="20">
        <f t="shared" si="5"/>
        <v>7304</v>
      </c>
      <c r="G13" s="20">
        <f t="shared" si="6"/>
        <v>7304</v>
      </c>
      <c r="H13" s="20">
        <f t="shared" si="7"/>
        <v>7304</v>
      </c>
      <c r="I13" s="20">
        <f t="shared" si="8"/>
        <v>7304</v>
      </c>
      <c r="J13" s="20">
        <f t="shared" si="9"/>
        <v>5976</v>
      </c>
      <c r="K13" s="20">
        <f t="shared" si="10"/>
        <v>5976</v>
      </c>
      <c r="L13" s="20">
        <f t="shared" si="11"/>
        <v>5976</v>
      </c>
      <c r="M13" s="20">
        <f t="shared" si="12"/>
        <v>5976</v>
      </c>
      <c r="N13" s="20">
        <f t="shared" si="13"/>
        <v>5976</v>
      </c>
      <c r="O13" s="21">
        <v>332</v>
      </c>
    </row>
    <row r="14" spans="1:15" ht="15.75" customHeight="1" x14ac:dyDescent="0.2">
      <c r="A14" s="17" t="s">
        <v>67</v>
      </c>
      <c r="B14" s="20">
        <f t="shared" si="1"/>
        <v>8736</v>
      </c>
      <c r="C14" s="20">
        <f t="shared" si="2"/>
        <v>7371</v>
      </c>
      <c r="D14" s="20">
        <f t="shared" si="3"/>
        <v>7371</v>
      </c>
      <c r="E14" s="20">
        <f t="shared" si="4"/>
        <v>7371</v>
      </c>
      <c r="F14" s="20">
        <f t="shared" si="5"/>
        <v>7371</v>
      </c>
      <c r="G14" s="20">
        <f t="shared" si="6"/>
        <v>7371</v>
      </c>
      <c r="H14" s="20">
        <f t="shared" si="7"/>
        <v>7371</v>
      </c>
      <c r="I14" s="20">
        <f t="shared" si="8"/>
        <v>7371</v>
      </c>
      <c r="J14" s="20">
        <f t="shared" si="9"/>
        <v>7371</v>
      </c>
      <c r="K14" s="20">
        <f t="shared" si="10"/>
        <v>7371</v>
      </c>
      <c r="L14" s="20">
        <f t="shared" si="11"/>
        <v>7371</v>
      </c>
      <c r="M14" s="20">
        <f t="shared" si="12"/>
        <v>7371</v>
      </c>
      <c r="N14" s="20">
        <f t="shared" si="13"/>
        <v>7371</v>
      </c>
      <c r="O14" s="21">
        <v>273</v>
      </c>
    </row>
    <row r="15" spans="1:15" ht="15.75" customHeight="1" x14ac:dyDescent="0.2">
      <c r="A15" s="17" t="s">
        <v>68</v>
      </c>
      <c r="B15" s="20">
        <f t="shared" si="1"/>
        <v>11484</v>
      </c>
      <c r="C15" s="20">
        <f t="shared" si="2"/>
        <v>9918</v>
      </c>
      <c r="D15" s="20">
        <f t="shared" si="3"/>
        <v>9918</v>
      </c>
      <c r="E15" s="20">
        <f t="shared" si="4"/>
        <v>9918</v>
      </c>
      <c r="F15" s="20">
        <f t="shared" si="5"/>
        <v>9918</v>
      </c>
      <c r="G15" s="20">
        <f t="shared" si="6"/>
        <v>9918</v>
      </c>
      <c r="H15" s="20">
        <f t="shared" si="7"/>
        <v>9918</v>
      </c>
      <c r="I15" s="20">
        <f t="shared" si="8"/>
        <v>9918</v>
      </c>
      <c r="J15" s="20">
        <f t="shared" si="9"/>
        <v>6525</v>
      </c>
      <c r="K15" s="20">
        <f t="shared" si="10"/>
        <v>6525</v>
      </c>
      <c r="L15" s="20">
        <f t="shared" si="11"/>
        <v>6525</v>
      </c>
      <c r="M15" s="20">
        <f t="shared" si="12"/>
        <v>6525</v>
      </c>
      <c r="N15" s="20">
        <f t="shared" si="13"/>
        <v>6525</v>
      </c>
      <c r="O15" s="21">
        <v>261</v>
      </c>
    </row>
    <row r="16" spans="1:15" ht="15.75" customHeight="1" x14ac:dyDescent="0.2">
      <c r="A16" s="17" t="s">
        <v>69</v>
      </c>
      <c r="B16" s="20">
        <f t="shared" si="1"/>
        <v>6525</v>
      </c>
      <c r="C16" s="20">
        <f t="shared" si="2"/>
        <v>2610</v>
      </c>
      <c r="D16" s="20">
        <f t="shared" si="3"/>
        <v>2610</v>
      </c>
      <c r="E16" s="20">
        <f t="shared" si="4"/>
        <v>2610</v>
      </c>
      <c r="F16" s="20">
        <f t="shared" si="5"/>
        <v>2610</v>
      </c>
      <c r="G16" s="20">
        <f t="shared" si="6"/>
        <v>2610</v>
      </c>
      <c r="H16" s="20">
        <f t="shared" si="7"/>
        <v>1305</v>
      </c>
      <c r="I16" s="20">
        <f t="shared" si="8"/>
        <v>1305</v>
      </c>
      <c r="J16" s="20">
        <f t="shared" si="9"/>
        <v>10440</v>
      </c>
      <c r="K16" s="20">
        <f t="shared" si="10"/>
        <v>10440</v>
      </c>
      <c r="L16" s="20">
        <f t="shared" si="11"/>
        <v>10440</v>
      </c>
      <c r="M16" s="20">
        <f t="shared" si="12"/>
        <v>10440</v>
      </c>
      <c r="N16" s="20">
        <f t="shared" si="13"/>
        <v>10440</v>
      </c>
      <c r="O16" s="21">
        <v>261</v>
      </c>
    </row>
    <row r="17" spans="1:16" ht="15.75" customHeight="1" x14ac:dyDescent="0.2">
      <c r="A17" s="17" t="s">
        <v>70</v>
      </c>
      <c r="B17" s="20">
        <f t="shared" si="1"/>
        <v>3654</v>
      </c>
      <c r="C17" s="20">
        <f t="shared" si="2"/>
        <v>4176</v>
      </c>
      <c r="D17" s="20">
        <f t="shared" si="3"/>
        <v>4176</v>
      </c>
      <c r="E17" s="20">
        <f t="shared" si="4"/>
        <v>4176</v>
      </c>
      <c r="F17" s="20">
        <f t="shared" si="5"/>
        <v>4176</v>
      </c>
      <c r="G17" s="20">
        <f t="shared" si="6"/>
        <v>4176</v>
      </c>
      <c r="H17" s="20">
        <f t="shared" si="7"/>
        <v>4176</v>
      </c>
      <c r="I17" s="20">
        <f t="shared" si="8"/>
        <v>4176</v>
      </c>
      <c r="J17" s="20">
        <f t="shared" si="9"/>
        <v>0</v>
      </c>
      <c r="K17" s="20">
        <f t="shared" si="10"/>
        <v>0</v>
      </c>
      <c r="L17" s="20">
        <f t="shared" si="11"/>
        <v>0</v>
      </c>
      <c r="M17" s="20">
        <f t="shared" si="12"/>
        <v>0</v>
      </c>
      <c r="N17" s="20">
        <f t="shared" si="13"/>
        <v>0</v>
      </c>
      <c r="O17" s="21">
        <v>261</v>
      </c>
    </row>
    <row r="18" spans="1:16" ht="15.75" customHeight="1" x14ac:dyDescent="0.2">
      <c r="A18" s="17" t="s">
        <v>71</v>
      </c>
      <c r="B18" s="20">
        <f t="shared" si="1"/>
        <v>2496</v>
      </c>
      <c r="C18" s="20">
        <f t="shared" si="2"/>
        <v>2080</v>
      </c>
      <c r="D18" s="20">
        <f t="shared" si="3"/>
        <v>2080</v>
      </c>
      <c r="E18" s="20">
        <f t="shared" si="4"/>
        <v>2080</v>
      </c>
      <c r="F18" s="20">
        <f t="shared" si="5"/>
        <v>2080</v>
      </c>
      <c r="G18" s="20">
        <f t="shared" si="6"/>
        <v>2080</v>
      </c>
      <c r="H18" s="20">
        <f>H8*P18</f>
        <v>5980</v>
      </c>
      <c r="I18" s="20">
        <f>I8*P18</f>
        <v>5980</v>
      </c>
      <c r="J18" s="20">
        <f>J8*P18</f>
        <v>5520</v>
      </c>
      <c r="K18" s="20">
        <f t="shared" si="10"/>
        <v>2496</v>
      </c>
      <c r="L18" s="20">
        <f t="shared" si="11"/>
        <v>2496</v>
      </c>
      <c r="M18" s="20">
        <f t="shared" si="12"/>
        <v>2496</v>
      </c>
      <c r="N18" s="20">
        <f t="shared" si="13"/>
        <v>2496</v>
      </c>
      <c r="O18" s="21">
        <v>104</v>
      </c>
      <c r="P18" s="22">
        <v>230</v>
      </c>
    </row>
    <row r="19" spans="1:16" ht="15.75" customHeight="1" x14ac:dyDescent="0.2">
      <c r="A19" s="19" t="s">
        <v>72</v>
      </c>
      <c r="B19" s="23">
        <f>SUM(B12:B18)</f>
        <v>47127</v>
      </c>
      <c r="C19" s="23">
        <f t="shared" ref="C19:D19" si="14">SUM(C12:C18)*4</f>
        <v>157636</v>
      </c>
      <c r="D19" s="23">
        <f t="shared" si="14"/>
        <v>157636</v>
      </c>
      <c r="E19" s="23">
        <f>SUM(E12:E18)*5</f>
        <v>197045</v>
      </c>
      <c r="F19" s="23">
        <f t="shared" ref="F19:G19" si="15">SUM(F12:F18)*4</f>
        <v>157636</v>
      </c>
      <c r="G19" s="23">
        <f t="shared" si="15"/>
        <v>157636</v>
      </c>
      <c r="H19" s="23">
        <f>SUM(H12:H18)*5</f>
        <v>208270</v>
      </c>
      <c r="I19" s="23">
        <f t="shared" ref="I19:J19" si="16">SUM(I12:I18)*4</f>
        <v>166616</v>
      </c>
      <c r="J19" s="23">
        <f t="shared" si="16"/>
        <v>165728</v>
      </c>
      <c r="K19" s="23">
        <f>SUM(K12:K18)*5</f>
        <v>192040</v>
      </c>
      <c r="L19" s="23">
        <f t="shared" ref="L19:M19" si="17">SUM(L12:L18)*4</f>
        <v>153632</v>
      </c>
      <c r="M19" s="23">
        <f t="shared" si="17"/>
        <v>153632</v>
      </c>
      <c r="N19" s="23">
        <f>SUM(N12:N18)*5</f>
        <v>192040</v>
      </c>
      <c r="O19" s="24"/>
    </row>
    <row r="20" spans="1:16" ht="15.75" customHeight="1" x14ac:dyDescent="0.2"/>
    <row r="21" spans="1:16" ht="15.75" customHeight="1" x14ac:dyDescent="0.2">
      <c r="A21" s="25" t="s">
        <v>74</v>
      </c>
    </row>
    <row r="22" spans="1:16" ht="15.75" customHeight="1" x14ac:dyDescent="0.2">
      <c r="A22" s="25" t="s">
        <v>75</v>
      </c>
    </row>
    <row r="23" spans="1:16" ht="15.75" customHeight="1" x14ac:dyDescent="0.2">
      <c r="A23" s="25" t="s">
        <v>76</v>
      </c>
    </row>
    <row r="24" spans="1:16" ht="15.75" customHeight="1" x14ac:dyDescent="0.2">
      <c r="A24" s="25" t="s">
        <v>77</v>
      </c>
    </row>
    <row r="25" spans="1:16" ht="15.75" customHeight="1" x14ac:dyDescent="0.2">
      <c r="A25" s="26" t="s">
        <v>78</v>
      </c>
      <c r="B25" s="26"/>
      <c r="C25" s="26"/>
      <c r="D25" s="26"/>
      <c r="E25" s="26"/>
      <c r="F25" s="26"/>
      <c r="G25" s="26"/>
    </row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Enrollment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Tym Smith</cp:lastModifiedBy>
  <dcterms:created xsi:type="dcterms:W3CDTF">2024-02-08T13:14:50Z</dcterms:created>
  <dcterms:modified xsi:type="dcterms:W3CDTF">2024-02-08T13:14:50Z</dcterms:modified>
</cp:coreProperties>
</file>